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Users\dougj\Documents\Strand7\Data\"/>
    </mc:Choice>
  </mc:AlternateContent>
  <xr:revisionPtr revIDLastSave="0" documentId="13_ncr:1_{41648FC8-BFAC-4781-9576-F78BDB76C1D2}" xr6:coauthVersionLast="45" xr6:coauthVersionMax="45" xr10:uidLastSave="{00000000-0000-0000-0000-000000000000}"/>
  <bookViews>
    <workbookView xWindow="-108" yWindow="-108" windowWidth="23256" windowHeight="12576" xr2:uid="{C4490895-9330-4A68-A738-27E9A5BAAA90}"/>
  </bookViews>
  <sheets>
    <sheet name="Sheet1" sheetId="1" r:id="rId1"/>
    <sheet name="Timoshenko" sheetId="2" r:id="rId2"/>
    <sheet name="Roarke-Pilkey" sheetId="3" r:id="rId3"/>
    <sheet name="Moody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1" i="1" l="1"/>
  <c r="G30" i="1"/>
  <c r="G29" i="1"/>
  <c r="G28" i="1"/>
  <c r="G27" i="1"/>
  <c r="H31" i="1"/>
  <c r="H30" i="1"/>
  <c r="H29" i="1"/>
  <c r="H28" i="1"/>
  <c r="H27" i="1"/>
  <c r="L7" i="1" l="1"/>
  <c r="L6" i="1"/>
  <c r="C10" i="1" l="1"/>
  <c r="F7" i="1"/>
  <c r="C32" i="1" s="1"/>
  <c r="E10" i="1"/>
  <c r="H39" i="1" l="1"/>
  <c r="I39" i="1" s="1"/>
  <c r="J39" i="1" s="1" a="1"/>
  <c r="J39" i="1" s="1"/>
  <c r="H38" i="1"/>
  <c r="I38" i="1" s="1"/>
  <c r="J38" i="1" s="1" a="1"/>
  <c r="J38" i="1" s="1"/>
  <c r="H37" i="1"/>
  <c r="I37" i="1" s="1"/>
  <c r="J37" i="1" s="1" a="1"/>
  <c r="J37" i="1" s="1"/>
  <c r="H36" i="1"/>
  <c r="I36" i="1" s="1"/>
  <c r="J36" i="1" s="1" a="1"/>
  <c r="J36" i="1" s="1"/>
  <c r="K39" i="1" a="1"/>
  <c r="K39" i="1" s="1"/>
  <c r="L39" i="1" s="1"/>
  <c r="M39" i="1" s="1" a="1"/>
  <c r="M39" i="1" s="1"/>
  <c r="H35" i="1"/>
  <c r="E38" i="1" a="1"/>
  <c r="E38" i="1" s="1"/>
  <c r="F38" i="1" s="1"/>
  <c r="G38" i="1" s="1" a="1"/>
  <c r="G38" i="1" s="1"/>
  <c r="E35" i="1" a="1"/>
  <c r="E35" i="1" s="1"/>
  <c r="F35" i="1" s="1"/>
  <c r="G35" i="1" s="1" a="1"/>
  <c r="G35" i="1" s="1"/>
  <c r="K36" i="1" a="1"/>
  <c r="K36" i="1" s="1"/>
  <c r="L36" i="1" s="1"/>
  <c r="M36" i="1" s="1" a="1"/>
  <c r="M36" i="1" s="1"/>
  <c r="K37" i="1" a="1"/>
  <c r="K37" i="1" s="1"/>
  <c r="L37" i="1" s="1"/>
  <c r="M37" i="1" s="1" a="1"/>
  <c r="M37" i="1" s="1"/>
  <c r="K38" i="1" a="1"/>
  <c r="K38" i="1" s="1"/>
  <c r="L38" i="1" s="1"/>
  <c r="M38" i="1" s="1" a="1"/>
  <c r="M38" i="1" s="1"/>
  <c r="E36" i="1" a="1"/>
  <c r="E36" i="1" s="1"/>
  <c r="F36" i="1" s="1"/>
  <c r="G36" i="1" s="1" a="1"/>
  <c r="G36" i="1" s="1"/>
  <c r="B35" i="1" a="1"/>
  <c r="B35" i="1" s="1"/>
  <c r="C35" i="1" s="1"/>
  <c r="D35" i="1" s="1" a="1"/>
  <c r="D35" i="1" s="1"/>
  <c r="B36" i="1" a="1"/>
  <c r="B36" i="1" s="1"/>
  <c r="C36" i="1" s="1"/>
  <c r="D36" i="1" s="1" a="1"/>
  <c r="D36" i="1" s="1"/>
  <c r="B37" i="1" a="1"/>
  <c r="B37" i="1" s="1"/>
  <c r="C37" i="1" s="1"/>
  <c r="D37" i="1" s="1" a="1"/>
  <c r="D37" i="1" s="1"/>
  <c r="B38" i="1" a="1"/>
  <c r="B38" i="1" s="1"/>
  <c r="C38" i="1" s="1"/>
  <c r="D38" i="1" s="1" a="1"/>
  <c r="D38" i="1" s="1"/>
  <c r="B39" i="1" a="1"/>
  <c r="B39" i="1" s="1"/>
  <c r="C39" i="1" s="1"/>
  <c r="D39" i="1" s="1" a="1"/>
  <c r="D39" i="1" s="1"/>
  <c r="I35" i="1" l="1"/>
  <c r="J35" i="1" s="1" a="1"/>
  <c r="J35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<sst xmlns="http://schemas.openxmlformats.org/spreadsheetml/2006/main" count="85" uniqueCount="70">
  <si>
    <t>E</t>
  </si>
  <si>
    <t>D</t>
  </si>
  <si>
    <t>a</t>
  </si>
  <si>
    <t>h</t>
  </si>
  <si>
    <t>Pilkey Factors</t>
  </si>
  <si>
    <t>C1</t>
  </si>
  <si>
    <t>C2</t>
  </si>
  <si>
    <t>C3</t>
  </si>
  <si>
    <t>C4</t>
  </si>
  <si>
    <t>C5</t>
  </si>
  <si>
    <t>Alpha</t>
  </si>
  <si>
    <t>Alpha^2</t>
  </si>
  <si>
    <t>Alpha^3</t>
  </si>
  <si>
    <t>Factor</t>
  </si>
  <si>
    <t>Timoshenko Factors</t>
  </si>
  <si>
    <t>w (C1)</t>
  </si>
  <si>
    <t>Mxedge (C4)</t>
  </si>
  <si>
    <t>Mycen (C3)</t>
  </si>
  <si>
    <t>Mxcen (C2)</t>
  </si>
  <si>
    <t>Timoshenko</t>
  </si>
  <si>
    <t>alpha (C1)</t>
  </si>
  <si>
    <t>Beta1 (C4)</t>
  </si>
  <si>
    <t>Beta2 (C2)</t>
  </si>
  <si>
    <t>Roarke</t>
  </si>
  <si>
    <t>Z</t>
  </si>
  <si>
    <t>Pilkey</t>
  </si>
  <si>
    <t>Def, Mom</t>
  </si>
  <si>
    <t>Max Def</t>
  </si>
  <si>
    <t>Mx Edge</t>
  </si>
  <si>
    <t>My Edge</t>
  </si>
  <si>
    <t>Mx Cen</t>
  </si>
  <si>
    <t>My Cen</t>
  </si>
  <si>
    <t>b</t>
  </si>
  <si>
    <t>Pilkey/ Strand7</t>
  </si>
  <si>
    <t>Tim./ Strand7</t>
  </si>
  <si>
    <t>Roarke./ Strand7</t>
  </si>
  <si>
    <t>a/b</t>
  </si>
  <si>
    <t>Moody</t>
  </si>
  <si>
    <t>Moody/ Strand7</t>
  </si>
  <si>
    <t>Moody Factors (Poisson's Ratio = 0.2)</t>
  </si>
  <si>
    <t>Alpha = a/b</t>
  </si>
  <si>
    <t>Plate Deflection and Bending Moments</t>
  </si>
  <si>
    <t>Theory of Plates and Shells</t>
  </si>
  <si>
    <t>https://archive.org/details/TheoryOfPlatesAndShells/page/n1/mode/thumb</t>
  </si>
  <si>
    <t>Timoshenko &amp; Woinowsky-Krieger</t>
  </si>
  <si>
    <t>m</t>
  </si>
  <si>
    <t>alpha (a/b)</t>
  </si>
  <si>
    <t>Strand7 results</t>
  </si>
  <si>
    <t>kNm</t>
  </si>
  <si>
    <t>Roark</t>
  </si>
  <si>
    <t>Roark Factors</t>
  </si>
  <si>
    <t>kPa</t>
  </si>
  <si>
    <t>Poisson's Ratio</t>
  </si>
  <si>
    <t>m3/m</t>
  </si>
  <si>
    <t>Def</t>
  </si>
  <si>
    <t>MX cen</t>
  </si>
  <si>
    <t>MY cen</t>
  </si>
  <si>
    <t>MX edge</t>
  </si>
  <si>
    <t>MY edge</t>
  </si>
  <si>
    <t>E.h^3</t>
  </si>
  <si>
    <t>Eh^3/D</t>
  </si>
  <si>
    <t>Factor for a/b =</t>
  </si>
  <si>
    <t>Polynomial Factors</t>
  </si>
  <si>
    <t>(C4)</t>
  </si>
  <si>
    <t>(C5)</t>
  </si>
  <si>
    <t>(C2)</t>
  </si>
  <si>
    <t>(C3)</t>
  </si>
  <si>
    <t>(C1)</t>
  </si>
  <si>
    <t>Myedge(C5)</t>
  </si>
  <si>
    <t xml:space="preserve">a/b =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</si>
</sst>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0"/>
    <numFmt numFmtId="165" formatCode="0.000E+00"/>
    <numFmt numFmtId="166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3">
    <xf numFmtId="0" fontId="0" fillId="0" borderId="0" xfId="0"/>
    <xf numFmtId="11" fontId="0" fillId="0" borderId="0" xfId="0" applyNumberFormat="1"/>
    <xf numFmtId="0" fontId="0" fillId="0" borderId="0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Continuous"/>
    </xf>
    <xf numFmtId="0" fontId="0" fillId="0" borderId="7" xfId="0" applyBorder="1" applyAlignment="1">
      <alignment horizontal="centerContinuous"/>
    </xf>
    <xf numFmtId="0" fontId="0" fillId="0" borderId="8" xfId="0" applyBorder="1" applyAlignment="1">
      <alignment horizontal="centerContinuous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2" fontId="1" fillId="0" borderId="0" xfId="0" applyNumberFormat="1" applyFont="1" applyBorder="1"/>
    <xf numFmtId="2" fontId="1" fillId="0" borderId="4" xfId="0" applyNumberFormat="1" applyFont="1" applyBorder="1"/>
    <xf numFmtId="2" fontId="1" fillId="0" borderId="2" xfId="0" applyNumberFormat="1" applyFont="1" applyBorder="1"/>
    <xf numFmtId="2" fontId="1" fillId="0" borderId="5" xfId="0" applyNumberFormat="1" applyFont="1" applyBorder="1"/>
    <xf numFmtId="164" fontId="0" fillId="0" borderId="0" xfId="0" applyNumberFormat="1" applyBorder="1"/>
    <xf numFmtId="164" fontId="0" fillId="0" borderId="4" xfId="0" applyNumberFormat="1" applyBorder="1"/>
    <xf numFmtId="164" fontId="0" fillId="0" borderId="1" xfId="0" applyNumberFormat="1" applyBorder="1"/>
    <xf numFmtId="164" fontId="0" fillId="0" borderId="3" xfId="0" applyNumberFormat="1" applyBorder="1"/>
    <xf numFmtId="165" fontId="0" fillId="0" borderId="0" xfId="0" applyNumberFormat="1" applyBorder="1"/>
    <xf numFmtId="165" fontId="0" fillId="0" borderId="0" xfId="0" applyNumberFormat="1"/>
    <xf numFmtId="164" fontId="0" fillId="0" borderId="0" xfId="0" applyNumberFormat="1"/>
    <xf numFmtId="0" fontId="3" fillId="0" borderId="0" xfId="1"/>
    <xf numFmtId="0" fontId="1" fillId="0" borderId="0" xfId="0" applyFont="1"/>
    <xf numFmtId="166" fontId="1" fillId="0" borderId="0" xfId="0" applyNumberFormat="1" applyFont="1" applyBorder="1"/>
    <xf numFmtId="2" fontId="0" fillId="0" borderId="0" xfId="0" applyNumberFormat="1"/>
    <xf numFmtId="0" fontId="0" fillId="0" borderId="10" xfId="0" applyBorder="1"/>
    <xf numFmtId="0" fontId="0" fillId="0" borderId="11" xfId="0" applyBorder="1" applyAlignment="1">
      <alignment horizontal="centerContinuous"/>
    </xf>
    <xf numFmtId="0" fontId="0" fillId="0" borderId="12" xfId="0" applyBorder="1" applyAlignment="1">
      <alignment horizontal="centerContinuous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13" xfId="0" applyBorder="1"/>
    <xf numFmtId="0" fontId="0" fillId="0" borderId="14" xfId="0" applyBorder="1"/>
    <xf numFmtId="0" fontId="1" fillId="0" borderId="3" xfId="0" applyFon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1" xfId="0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41382</xdr:colOff>
      <xdr:row>3</xdr:row>
      <xdr:rowOff>45720</xdr:rowOff>
    </xdr:from>
    <xdr:to>
      <xdr:col>9</xdr:col>
      <xdr:colOff>413003</xdr:colOff>
      <xdr:row>14</xdr:row>
      <xdr:rowOff>91440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99B2BBD-5C11-4DA6-BB16-F068F98EB0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54302" y="594360"/>
          <a:ext cx="1804181" cy="20574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174012</xdr:colOff>
      <xdr:row>0</xdr:row>
      <xdr:rowOff>144780</xdr:rowOff>
    </xdr:from>
    <xdr:to>
      <xdr:col>14</xdr:col>
      <xdr:colOff>548640</xdr:colOff>
      <xdr:row>72</xdr:row>
      <xdr:rowOff>114300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219F2B3-9B55-45C6-9E33-A238B97D0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012" y="144780"/>
          <a:ext cx="8909028" cy="131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297180</xdr:colOff>
      <xdr:row>1</xdr:row>
      <xdr:rowOff>58782</xdr:rowOff>
    </xdr:from>
    <xdr:to>
      <xdr:col>20</xdr:col>
      <xdr:colOff>293300</xdr:colOff>
      <xdr:row>16</xdr:row>
      <xdr:rowOff>85275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1C30856-4B3C-40C1-9A9D-1D2D301DB1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7180" y="241662"/>
          <a:ext cx="12188120" cy="2769693"/>
        </a:xfrm>
        <a:prstGeom prst="rect">
          <a:avLst/>
        </a:prstGeom>
      </xdr:spPr>
    </xdr:pic>
    <xdr:clientData/>
  </xdr:twoCellAnchor>
  <xdr:twoCellAnchor editAs="oneCell">
    <xdr:from>
      <xdr:col>0</xdr:col>
      <xdr:colOff>266700</xdr:colOff>
      <xdr:row>17</xdr:row>
      <xdr:rowOff>167640</xdr:rowOff>
    </xdr:from>
    <xdr:to>
      <xdr:col>14</xdr:col>
      <xdr:colOff>418014</xdr:colOff>
      <xdr:row>39</xdr:row>
      <xdr:rowOff>106185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DD95679-55A6-481C-9190-A2EA8EB4DA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66700" y="3276600"/>
          <a:ext cx="8685714" cy="396190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17</xdr:col>
      <xdr:colOff>55924</xdr:colOff>
      <xdr:row>39</xdr:row>
      <xdr:rowOff>79131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E7D023C-1DF0-4E1C-BF15-BC8BE322F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82880"/>
          <a:ext cx="9809524" cy="7028571"/>
        </a:xfrm>
        <a:prstGeom prst="rect">
          <a:avLst/>
        </a:prstGeom>
      </xdr:spPr>
    </xdr:pic>
    <xdr:clientData/>
  </xdr:twoCellAnchor>
  <xdr:twoCellAnchor editAs="oneCell">
    <xdr:from>
      <xdr:col>1</xdr:col>
      <xdr:colOff>53340</xdr:colOff>
      <xdr:row>39</xdr:row>
      <xdr:rowOff>60960</xdr:rowOff>
    </xdr:from>
    <xdr:to>
      <xdr:col>16</xdr:col>
      <xdr:colOff>518864</xdr:colOff>
      <xdr:row>70</xdr:row>
      <xdr:rowOff>134537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60446B7F-F3C2-4099-A952-C8D2F057A5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62940" y="7193280"/>
          <a:ext cx="9609524" cy="57428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archive.org/details/TheoryOfPlatesAndShells/page/n1/mode/thumb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15410-0B27-4537-AD1E-429C8DF2190E}">
  <sheetPr codeName="Sheet1"/>
  <dimension ref="A1:O41"/>
  <sheetViews>
    <sheetView tabSelected="1" topLeftCell="A15" workbookViewId="0">
      <selection activeCell="O32" sqref="O32"/>
    </sheetView>
  </sheetViews>
  <sheetFormatPr defaultRowHeight="14.4" x14ac:dyDescent="0.3"/>
  <cols>
    <col min="3" max="3" width="9.21875" bestFit="1" customWidth="1"/>
    <col min="4" max="4" width="10.33203125" customWidth="1"/>
    <col min="5" max="5" width="9.77734375" customWidth="1"/>
    <col min="6" max="6" width="9.21875" bestFit="1" customWidth="1"/>
    <col min="9" max="9" width="12" bestFit="1" customWidth="1"/>
    <col min="11" max="12" width="9.21875" bestFit="1" customWidth="1"/>
  </cols>
  <sheetData>
    <row r="1" spans="1:12" x14ac:dyDescent="0.3">
      <c r="A1" t="s">
        <v>41</v>
      </c>
    </row>
    <row r="3" spans="1:12" x14ac:dyDescent="0.3">
      <c r="A3" t="s">
        <v>42</v>
      </c>
      <c r="D3" s="23" t="s">
        <v>43</v>
      </c>
    </row>
    <row r="4" spans="1:12" x14ac:dyDescent="0.3">
      <c r="A4" t="s">
        <v>44</v>
      </c>
    </row>
    <row r="6" spans="1:12" x14ac:dyDescent="0.3">
      <c r="B6" t="s">
        <v>2</v>
      </c>
      <c r="C6">
        <v>2</v>
      </c>
      <c r="D6" t="s">
        <v>45</v>
      </c>
      <c r="K6" t="s">
        <v>59</v>
      </c>
      <c r="L6" s="1">
        <f>C9*C8^3</f>
        <v>200.00000000000003</v>
      </c>
    </row>
    <row r="7" spans="1:12" x14ac:dyDescent="0.3">
      <c r="B7" t="s">
        <v>32</v>
      </c>
      <c r="C7">
        <v>1</v>
      </c>
      <c r="D7" t="s">
        <v>45</v>
      </c>
      <c r="E7" t="s">
        <v>46</v>
      </c>
      <c r="F7">
        <f>C6/C7</f>
        <v>2</v>
      </c>
      <c r="K7" t="s">
        <v>60</v>
      </c>
      <c r="L7" s="26">
        <f>+L6/C10</f>
        <v>10.92</v>
      </c>
    </row>
    <row r="8" spans="1:12" x14ac:dyDescent="0.3">
      <c r="B8" t="s">
        <v>3</v>
      </c>
      <c r="C8">
        <v>0.01</v>
      </c>
    </row>
    <row r="9" spans="1:12" x14ac:dyDescent="0.3">
      <c r="B9" t="s">
        <v>0</v>
      </c>
      <c r="C9" s="1">
        <v>200000000</v>
      </c>
      <c r="D9" t="s">
        <v>51</v>
      </c>
      <c r="E9" t="s">
        <v>52</v>
      </c>
      <c r="G9">
        <v>0.3</v>
      </c>
    </row>
    <row r="10" spans="1:12" x14ac:dyDescent="0.3">
      <c r="B10" t="s">
        <v>1</v>
      </c>
      <c r="C10" s="1">
        <f>C9*C8^3/(12*(1-G9^2))</f>
        <v>18.315018315018317</v>
      </c>
      <c r="D10" s="1" t="s">
        <v>24</v>
      </c>
      <c r="E10">
        <f>C8^2/6</f>
        <v>1.6666666666666667E-5</v>
      </c>
      <c r="F10" t="s">
        <v>53</v>
      </c>
    </row>
    <row r="11" spans="1:12" x14ac:dyDescent="0.3">
      <c r="B11" t="s">
        <v>47</v>
      </c>
    </row>
    <row r="12" spans="1:12" x14ac:dyDescent="0.3">
      <c r="B12" t="s">
        <v>36</v>
      </c>
      <c r="C12">
        <v>1</v>
      </c>
      <c r="D12">
        <v>2</v>
      </c>
    </row>
    <row r="13" spans="1:12" x14ac:dyDescent="0.3">
      <c r="B13" t="s">
        <v>27</v>
      </c>
      <c r="C13" s="21">
        <v>6.9234930000000006E-5</v>
      </c>
      <c r="D13" s="21">
        <v>1.3848800000000001E-4</v>
      </c>
      <c r="E13" t="s">
        <v>45</v>
      </c>
    </row>
    <row r="14" spans="1:12" x14ac:dyDescent="0.3">
      <c r="B14" t="s">
        <v>30</v>
      </c>
      <c r="C14" s="22">
        <v>2.3467450000000001E-2</v>
      </c>
      <c r="D14" s="22">
        <v>4.214147E-2</v>
      </c>
      <c r="E14" t="s">
        <v>48</v>
      </c>
    </row>
    <row r="15" spans="1:12" x14ac:dyDescent="0.3">
      <c r="B15" t="s">
        <v>31</v>
      </c>
      <c r="C15" s="22">
        <v>2.3467450000000001E-2</v>
      </c>
      <c r="D15" s="22">
        <v>1.6697199999999999E-2</v>
      </c>
      <c r="E15" t="s">
        <v>48</v>
      </c>
    </row>
    <row r="16" spans="1:12" x14ac:dyDescent="0.3">
      <c r="B16" t="s">
        <v>28</v>
      </c>
      <c r="C16" s="22">
        <v>-5.0408799999999997E-2</v>
      </c>
      <c r="D16" s="22">
        <v>-8.2442379999999996E-2</v>
      </c>
      <c r="E16" t="s">
        <v>48</v>
      </c>
    </row>
    <row r="17" spans="1:15" x14ac:dyDescent="0.3">
      <c r="B17" t="s">
        <v>29</v>
      </c>
      <c r="C17" s="22">
        <v>-5.0408799999999997E-2</v>
      </c>
      <c r="D17" s="22">
        <v>-5.2235049999999998E-2</v>
      </c>
      <c r="E17" t="s">
        <v>48</v>
      </c>
    </row>
    <row r="18" spans="1:15" x14ac:dyDescent="0.3">
      <c r="B18" s="1"/>
      <c r="M18" s="1"/>
    </row>
    <row r="19" spans="1:15" x14ac:dyDescent="0.3">
      <c r="B19" s="24" t="s">
        <v>14</v>
      </c>
      <c r="J19" s="24" t="s">
        <v>50</v>
      </c>
    </row>
    <row r="20" spans="1:15" x14ac:dyDescent="0.3">
      <c r="B20" s="41" t="s">
        <v>36</v>
      </c>
      <c r="C20" s="39" t="s">
        <v>15</v>
      </c>
      <c r="D20" s="39" t="s">
        <v>16</v>
      </c>
      <c r="E20" s="39" t="s">
        <v>68</v>
      </c>
      <c r="F20" s="39" t="s">
        <v>18</v>
      </c>
      <c r="G20" s="40" t="s">
        <v>17</v>
      </c>
      <c r="J20" s="38" t="s">
        <v>36</v>
      </c>
      <c r="K20" s="36" t="s">
        <v>20</v>
      </c>
      <c r="L20" s="36" t="s">
        <v>21</v>
      </c>
      <c r="M20" s="36"/>
      <c r="N20" s="37" t="s">
        <v>22</v>
      </c>
    </row>
    <row r="21" spans="1:15" x14ac:dyDescent="0.3">
      <c r="B21" s="33">
        <v>1</v>
      </c>
      <c r="C21" s="2">
        <v>1.2600000000000001E-3</v>
      </c>
      <c r="D21" s="2">
        <v>-5.1299999999999998E-2</v>
      </c>
      <c r="E21" s="2">
        <v>-5.1299999999999998E-2</v>
      </c>
      <c r="F21" s="2">
        <v>2.3099999999999999E-2</v>
      </c>
      <c r="G21" s="31">
        <v>2.3099999999999999E-2</v>
      </c>
      <c r="J21" s="33">
        <v>1</v>
      </c>
      <c r="K21" s="2">
        <v>1.38E-2</v>
      </c>
      <c r="L21" s="2">
        <v>0.30780000000000002</v>
      </c>
      <c r="M21" s="2"/>
      <c r="N21" s="31">
        <v>0.1386</v>
      </c>
    </row>
    <row r="22" spans="1:15" x14ac:dyDescent="0.3">
      <c r="B22" s="34">
        <v>2</v>
      </c>
      <c r="C22" s="3">
        <v>2.5400000000000002E-3</v>
      </c>
      <c r="D22" s="3">
        <v>-8.2900000000000001E-2</v>
      </c>
      <c r="E22" s="3">
        <v>-5.7099999999999998E-2</v>
      </c>
      <c r="F22" s="3">
        <v>4.1200000000000001E-2</v>
      </c>
      <c r="G22" s="4">
        <v>1.5800000000000002E-2</v>
      </c>
      <c r="H22" s="1"/>
      <c r="J22" s="34">
        <v>2</v>
      </c>
      <c r="K22" s="3">
        <v>2.8400000000000002E-2</v>
      </c>
      <c r="L22" s="3">
        <v>0.49740000000000001</v>
      </c>
      <c r="M22" s="3"/>
      <c r="N22" s="4">
        <v>0.2472</v>
      </c>
    </row>
    <row r="23" spans="1:15" x14ac:dyDescent="0.3">
      <c r="H23" s="1"/>
    </row>
    <row r="24" spans="1:15" x14ac:dyDescent="0.3">
      <c r="B24" s="24" t="s">
        <v>4</v>
      </c>
      <c r="D24" t="s">
        <v>40</v>
      </c>
      <c r="E24" s="1"/>
      <c r="G24" s="1"/>
      <c r="H24" s="1"/>
    </row>
    <row r="25" spans="1:15" x14ac:dyDescent="0.3">
      <c r="B25" s="27"/>
      <c r="C25" s="5" t="s">
        <v>62</v>
      </c>
      <c r="D25" s="6"/>
      <c r="E25" s="6"/>
      <c r="F25" s="7"/>
      <c r="G25" s="28" t="s">
        <v>61</v>
      </c>
      <c r="H25" s="29"/>
      <c r="J25" s="24" t="s">
        <v>39</v>
      </c>
    </row>
    <row r="26" spans="1:15" x14ac:dyDescent="0.3">
      <c r="B26" s="32"/>
      <c r="C26" s="32">
        <v>1</v>
      </c>
      <c r="D26" s="3" t="s">
        <v>10</v>
      </c>
      <c r="E26" s="3" t="s">
        <v>11</v>
      </c>
      <c r="F26" s="4" t="s">
        <v>12</v>
      </c>
      <c r="G26" s="3">
        <v>1</v>
      </c>
      <c r="H26" s="4">
        <v>2</v>
      </c>
      <c r="J26" s="38" t="s">
        <v>36</v>
      </c>
      <c r="K26" s="39" t="s">
        <v>67</v>
      </c>
      <c r="L26" s="39" t="s">
        <v>63</v>
      </c>
      <c r="M26" s="39" t="s">
        <v>64</v>
      </c>
      <c r="N26" s="39" t="s">
        <v>65</v>
      </c>
      <c r="O26" s="40" t="s">
        <v>66</v>
      </c>
    </row>
    <row r="27" spans="1:15" x14ac:dyDescent="0.3">
      <c r="A27">
        <v>1</v>
      </c>
      <c r="B27" s="27" t="s">
        <v>5</v>
      </c>
      <c r="C27" s="30">
        <v>-6.479E-2</v>
      </c>
      <c r="D27" s="2">
        <v>0.13270000000000001</v>
      </c>
      <c r="E27" s="2">
        <v>-6.6500000000000004E-2</v>
      </c>
      <c r="F27" s="31">
        <v>1.162E-2</v>
      </c>
      <c r="G27" s="2">
        <f>$C27+$D27*$G$26+$E27*$G$26^2+$F27*$G$26^3</f>
        <v>1.3030000000000009E-2</v>
      </c>
      <c r="H27" s="31">
        <f>$C27+$D27*$H$26+$E27*$H$26^2+$F27*$H$26^3</f>
        <v>2.7569999999999997E-2</v>
      </c>
      <c r="J27" s="33">
        <v>1</v>
      </c>
      <c r="K27" s="2"/>
      <c r="L27" s="2">
        <v>-0.05</v>
      </c>
      <c r="M27" s="2">
        <v>-0.05</v>
      </c>
      <c r="N27" s="2">
        <v>2.1299999999999999E-2</v>
      </c>
      <c r="O27" s="31">
        <v>2.1299999999999999E-2</v>
      </c>
    </row>
    <row r="28" spans="1:15" x14ac:dyDescent="0.3">
      <c r="A28">
        <v>4</v>
      </c>
      <c r="B28" s="30" t="s">
        <v>6</v>
      </c>
      <c r="C28" s="30">
        <v>-7.8589999999999993E-2</v>
      </c>
      <c r="D28" s="2">
        <v>0.17480000000000001</v>
      </c>
      <c r="E28" s="2">
        <v>-9.0380000000000002E-2</v>
      </c>
      <c r="F28" s="31">
        <v>1.652E-2</v>
      </c>
      <c r="G28" s="2">
        <f t="shared" ref="G28:G31" si="0">$C28+$D28*$G$26+$E28*$G$26^2+$F28*$G$26^3</f>
        <v>2.2350000000000016E-2</v>
      </c>
      <c r="H28" s="31">
        <f t="shared" ref="H28:H31" si="1">$C28+$D28*$H$26+$E28*$H$26^2+$F28*$H$26^3</f>
        <v>4.165000000000002E-2</v>
      </c>
      <c r="J28" s="34">
        <v>2</v>
      </c>
      <c r="K28" s="3"/>
      <c r="L28" s="3">
        <v>-8.1500000000000003E-2</v>
      </c>
      <c r="M28" s="3">
        <v>-5.3800000000000001E-2</v>
      </c>
      <c r="N28" s="3">
        <v>4.1099999999999998E-2</v>
      </c>
      <c r="O28" s="4">
        <v>1.21E-2</v>
      </c>
    </row>
    <row r="29" spans="1:15" x14ac:dyDescent="0.3">
      <c r="A29">
        <v>5</v>
      </c>
      <c r="B29" s="30" t="s">
        <v>7</v>
      </c>
      <c r="C29" s="30">
        <v>9.4490000000000004E-4</v>
      </c>
      <c r="D29" s="2">
        <v>4.0829999999999998E-2</v>
      </c>
      <c r="E29" s="2">
        <v>-2.12E-2</v>
      </c>
      <c r="F29" s="31">
        <v>1.949E-3</v>
      </c>
      <c r="G29" s="2">
        <f t="shared" si="0"/>
        <v>2.2523899999999996E-2</v>
      </c>
      <c r="H29" s="31">
        <f t="shared" si="1"/>
        <v>1.3396899999999995E-2</v>
      </c>
    </row>
    <row r="30" spans="1:15" x14ac:dyDescent="0.3">
      <c r="A30">
        <v>2</v>
      </c>
      <c r="B30" s="30" t="s">
        <v>8</v>
      </c>
      <c r="C30" s="30">
        <v>-3.4250000000000003E-2</v>
      </c>
      <c r="D30" s="2">
        <v>0.10829999999999999</v>
      </c>
      <c r="E30" s="2">
        <v>-2.085E-2</v>
      </c>
      <c r="F30" s="31">
        <v>-2.0179999999999998E-3</v>
      </c>
      <c r="G30" s="2">
        <f t="shared" si="0"/>
        <v>5.1181999999999991E-2</v>
      </c>
      <c r="H30" s="31">
        <f t="shared" si="1"/>
        <v>8.2805999999999991E-2</v>
      </c>
    </row>
    <row r="31" spans="1:15" x14ac:dyDescent="0.3">
      <c r="A31">
        <v>3</v>
      </c>
      <c r="B31" s="32" t="s">
        <v>9</v>
      </c>
      <c r="C31" s="35">
        <v>4.2470000000000001E-2</v>
      </c>
      <c r="D31" s="3">
        <v>2.1919999999999999E-3</v>
      </c>
      <c r="E31" s="3">
        <v>1.065E-2</v>
      </c>
      <c r="F31" s="4">
        <v>-3.921E-3</v>
      </c>
      <c r="G31" s="3">
        <f t="shared" si="0"/>
        <v>5.1390999999999999E-2</v>
      </c>
      <c r="H31" s="4">
        <f t="shared" si="1"/>
        <v>5.8086000000000006E-2</v>
      </c>
    </row>
    <row r="32" spans="1:15" x14ac:dyDescent="0.3">
      <c r="B32" s="42" t="s">
        <v>69</v>
      </c>
      <c r="C32">
        <f>F7</f>
        <v>2</v>
      </c>
    </row>
    <row r="33" spans="1:13" x14ac:dyDescent="0.3">
      <c r="B33" s="5" t="s">
        <v>19</v>
      </c>
      <c r="C33" s="6"/>
      <c r="D33" s="7"/>
      <c r="E33" s="6" t="s">
        <v>23</v>
      </c>
      <c r="F33" s="6"/>
      <c r="G33" s="7"/>
      <c r="H33" s="5" t="s">
        <v>25</v>
      </c>
      <c r="I33" s="6"/>
      <c r="J33" s="6"/>
      <c r="K33" s="5" t="s">
        <v>37</v>
      </c>
      <c r="L33" s="6"/>
      <c r="M33" s="7"/>
    </row>
    <row r="34" spans="1:13" ht="28.8" x14ac:dyDescent="0.3">
      <c r="B34" s="8" t="s">
        <v>13</v>
      </c>
      <c r="C34" s="9" t="s">
        <v>26</v>
      </c>
      <c r="D34" s="11" t="s">
        <v>34</v>
      </c>
      <c r="E34" s="9" t="s">
        <v>13</v>
      </c>
      <c r="F34" s="9" t="s">
        <v>26</v>
      </c>
      <c r="G34" s="11" t="s">
        <v>35</v>
      </c>
      <c r="H34" s="8" t="s">
        <v>13</v>
      </c>
      <c r="I34" s="9" t="s">
        <v>26</v>
      </c>
      <c r="J34" s="10" t="s">
        <v>33</v>
      </c>
      <c r="K34" s="8" t="s">
        <v>13</v>
      </c>
      <c r="L34" s="9" t="s">
        <v>26</v>
      </c>
      <c r="M34" s="11" t="s">
        <v>38</v>
      </c>
    </row>
    <row r="35" spans="1:13" x14ac:dyDescent="0.3">
      <c r="A35" t="s">
        <v>54</v>
      </c>
      <c r="B35" s="18" cm="1">
        <f t="array" ref="B35">INDEX($C$21:$G$22,$F$7,$A27)</f>
        <v>2.5400000000000002E-3</v>
      </c>
      <c r="C35" s="20">
        <f>($C$7)^4/$C$10*B35</f>
        <v>1.38684E-4</v>
      </c>
      <c r="D35" s="14" cm="1">
        <f t="array" ref="D35">+C35/INDEX($C13:$D13,1,$F$7)</f>
        <v>1.0014152850788516</v>
      </c>
      <c r="E35" s="2" cm="1">
        <f t="array" ref="E35">INDEX($K$21:$N$22,$F$7,$A27)</f>
        <v>2.8400000000000002E-2</v>
      </c>
      <c r="F35" s="20">
        <f>($C$7)^4/(C9*C8^3)*E35</f>
        <v>1.4199999999999998E-4</v>
      </c>
      <c r="G35" s="14" cm="1">
        <f t="array" ref="G35">+F35/INDEX($C13:$D13,1,$F$7)</f>
        <v>1.025359597943504</v>
      </c>
      <c r="H35" s="18">
        <f>C27+D27*$F$7+E27*$F$7^2+F27*$F$7^3</f>
        <v>2.7569999999999997E-2</v>
      </c>
      <c r="I35" s="20">
        <f>C7^4/(C9*C8^3)*H35</f>
        <v>1.3784999999999996E-4</v>
      </c>
      <c r="J35" s="25" cm="1">
        <f t="array" ref="J35">+I35/INDEX($C13:$D13,1,$F$7)</f>
        <v>0.99539310265149294</v>
      </c>
      <c r="K35" s="18"/>
      <c r="L35" s="20"/>
      <c r="M35" s="14"/>
    </row>
    <row r="36" spans="1:13" x14ac:dyDescent="0.3">
      <c r="A36" t="s">
        <v>55</v>
      </c>
      <c r="B36" s="18" cm="1">
        <f t="array" ref="B36">INDEX($C$21:$G$22,$F$7,$A28)</f>
        <v>4.1200000000000001E-2</v>
      </c>
      <c r="C36" s="16">
        <f>($C$7)^2*B36</f>
        <v>4.1200000000000001E-2</v>
      </c>
      <c r="D36" s="14" cm="1">
        <f t="array" ref="D36">+C36/INDEX($C14:$D14,1,$F$7)</f>
        <v>0.97765929854843692</v>
      </c>
      <c r="E36" s="2" cm="1">
        <f t="array" ref="E36">INDEX($K$21:$N$22,$F$7,$A28)</f>
        <v>0.2472</v>
      </c>
      <c r="F36" s="2">
        <f>E36*$E$10/($C$8^2)</f>
        <v>4.1200000000000001E-2</v>
      </c>
      <c r="G36" s="14" cm="1">
        <f t="array" ref="G36">+F36/INDEX($C14:$D14,1,$F$7)</f>
        <v>0.97765929854843692</v>
      </c>
      <c r="H36" s="18">
        <f>C28+D28*$F$7+E28*$F$7^2+F28*$F$7^3</f>
        <v>4.165000000000002E-2</v>
      </c>
      <c r="I36" s="16">
        <f>$C$7^2*H36</f>
        <v>4.165000000000002E-2</v>
      </c>
      <c r="J36" s="12" cm="1">
        <f t="array" ref="J36">+I36/INDEX($C14:$D14,1,$F$7)</f>
        <v>0.98833761612967042</v>
      </c>
      <c r="K36" s="18" cm="1">
        <f t="array" ref="K36">INDEX($K$27:$O$28,$F$7,$A28)</f>
        <v>4.1099999999999998E-2</v>
      </c>
      <c r="L36" s="16">
        <f>($C$7)^2*K36</f>
        <v>4.1099999999999998E-2</v>
      </c>
      <c r="M36" s="14" cm="1">
        <f t="array" ref="M36">+L36/INDEX($C14:$D14,1,$F$7)</f>
        <v>0.97528633908594065</v>
      </c>
    </row>
    <row r="37" spans="1:13" x14ac:dyDescent="0.3">
      <c r="A37" t="s">
        <v>56</v>
      </c>
      <c r="B37" s="18" cm="1">
        <f t="array" ref="B37">INDEX($C$21:$G$22,$F$7,$A29)</f>
        <v>1.5800000000000002E-2</v>
      </c>
      <c r="C37" s="16">
        <f>($C$7)^2*B37</f>
        <v>1.5800000000000002E-2</v>
      </c>
      <c r="D37" s="14" cm="1">
        <f t="array" ref="D37">+C37/INDEX($C15:$D15,1,$F$7)</f>
        <v>0.9462664398821361</v>
      </c>
      <c r="E37" s="2"/>
      <c r="F37" s="2"/>
      <c r="G37" s="14"/>
      <c r="H37" s="18">
        <f>C29+D29*$F$7+E29*$F$7^2+F29*$F$7^3</f>
        <v>1.3396899999999995E-2</v>
      </c>
      <c r="I37" s="16">
        <f>$C$7^2*H37</f>
        <v>1.3396899999999995E-2</v>
      </c>
      <c r="J37" s="12" cm="1">
        <f t="array" ref="J37">+I37/INDEX($C15:$D15,1,$F$7)</f>
        <v>0.80234410559854319</v>
      </c>
      <c r="K37" s="18" cm="1">
        <f t="array" ref="K37">INDEX($K$27:$O$28,$F$7,$A29)</f>
        <v>1.21E-2</v>
      </c>
      <c r="L37" s="16">
        <f>($C$7)^2*K37</f>
        <v>1.21E-2</v>
      </c>
      <c r="M37" s="14" cm="1">
        <f t="array" ref="M37">+L37/INDEX($C15:$D15,1,$F$7)</f>
        <v>0.72467240016290158</v>
      </c>
    </row>
    <row r="38" spans="1:13" x14ac:dyDescent="0.3">
      <c r="A38" t="s">
        <v>57</v>
      </c>
      <c r="B38" s="18" cm="1">
        <f t="array" ref="B38">INDEX($C$21:$G$22,$F$7,$A30)</f>
        <v>-8.2900000000000001E-2</v>
      </c>
      <c r="C38" s="16">
        <f>($C$7)^2*B38</f>
        <v>-8.2900000000000001E-2</v>
      </c>
      <c r="D38" s="14" cm="1">
        <f t="array" ref="D38">+C38/INDEX($C16:$D16,1,$F$7)</f>
        <v>1.0055507858943422</v>
      </c>
      <c r="E38" s="2" cm="1">
        <f t="array" ref="E38">INDEX($K$21:$N$22,$F$7,$A30)</f>
        <v>0.49740000000000001</v>
      </c>
      <c r="F38" s="2">
        <f>-E38*$E$10/($C$8^2)</f>
        <v>-8.2900000000000001E-2</v>
      </c>
      <c r="G38" s="14" cm="1">
        <f t="array" ref="G38">+F38/INDEX($C16:$D16,1,$F$7)</f>
        <v>1.0055507858943422</v>
      </c>
      <c r="H38" s="18">
        <f>C30+D30*$F$7+E30*$F$7^2+F30*$F$7^3</f>
        <v>8.2805999999999991E-2</v>
      </c>
      <c r="I38" s="16">
        <f>-($C$7^2*H38)</f>
        <v>-8.2805999999999991E-2</v>
      </c>
      <c r="J38" s="12" cm="1">
        <f t="array" ref="J38">+I38/INDEX($C16:$D16,1,$F$7)</f>
        <v>1.0044105956184186</v>
      </c>
      <c r="K38" s="18" cm="1">
        <f t="array" ref="K38">INDEX($K$27:$O$28,$F$7,$A30)</f>
        <v>-8.1500000000000003E-2</v>
      </c>
      <c r="L38" s="16">
        <f>($C$7)^2*K38</f>
        <v>-8.1500000000000003E-2</v>
      </c>
      <c r="M38" s="14" cm="1">
        <f t="array" ref="M38">+L38/INDEX($C16:$D16,1,$F$7)</f>
        <v>0.98856922859335217</v>
      </c>
    </row>
    <row r="39" spans="1:13" x14ac:dyDescent="0.3">
      <c r="A39" t="s">
        <v>58</v>
      </c>
      <c r="B39" s="19" cm="1">
        <f t="array" ref="B39">INDEX($C$21:$G$22,$F$7,$A31)</f>
        <v>-5.7099999999999998E-2</v>
      </c>
      <c r="C39" s="17">
        <f>($C$7)^2*B39</f>
        <v>-5.7099999999999998E-2</v>
      </c>
      <c r="D39" s="15" cm="1">
        <f t="array" ref="D39">+C39/INDEX($C17:$D17,1,$F$7)</f>
        <v>1.0931357393167997</v>
      </c>
      <c r="E39" s="3"/>
      <c r="F39" s="3"/>
      <c r="G39" s="4"/>
      <c r="H39" s="19">
        <f>C31+D31*$F$7+E31*$F$7^2+F31*$F$7^3</f>
        <v>5.8086000000000006E-2</v>
      </c>
      <c r="I39" s="17">
        <f>-($C$7^2*H39)</f>
        <v>-5.8086000000000006E-2</v>
      </c>
      <c r="J39" s="13" cm="1">
        <f t="array" ref="J39">+I39/INDEX($C17:$D17,1,$F$7)</f>
        <v>1.1120119536594684</v>
      </c>
      <c r="K39" s="19" cm="1">
        <f t="array" ref="K39">INDEX($K$27:$O$28,$F$7,$A31)</f>
        <v>-5.3800000000000001E-2</v>
      </c>
      <c r="L39" s="17">
        <f>($C$7)^2*K39</f>
        <v>-5.3800000000000001E-2</v>
      </c>
      <c r="M39" s="15" cm="1">
        <f t="array" ref="M39">+L39/INDEX($C17:$D17,1,$F$7)</f>
        <v>1.0299597683930617</v>
      </c>
    </row>
    <row r="41" spans="1:13" x14ac:dyDescent="0.3">
      <c r="H41" s="22"/>
    </row>
  </sheetData>
  <phoneticPr fontId="2" type="noConversion"/>
  <hyperlinks>
    <hyperlink ref="D3" r:id="rId1" xr:uid="{4F9070C0-C416-421D-AE18-9A793F091E63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ED7CAB-531F-4B78-A4CF-5F5B9ACF9A06}">
  <sheetPr codeName="Sheet2"/>
  <dimension ref="A1"/>
  <sheetViews>
    <sheetView workbookViewId="0">
      <selection activeCell="B2" sqref="B2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1D504-C9EC-4E1E-823F-7D65441FACD8}">
  <sheetPr codeName="Sheet3"/>
  <dimension ref="B1:B18"/>
  <sheetViews>
    <sheetView workbookViewId="0"/>
  </sheetViews>
  <sheetFormatPr defaultRowHeight="14.4" x14ac:dyDescent="0.3"/>
  <sheetData>
    <row r="1" spans="2:2" x14ac:dyDescent="0.3">
      <c r="B1" t="s">
        <v>49</v>
      </c>
    </row>
    <row r="18" spans="2:2" x14ac:dyDescent="0.3">
      <c r="B18" t="s">
        <v>25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0CE284-51F7-44C6-ABFF-651C8C8FE994}">
  <sheetPr codeName="Sheet4"/>
  <dimension ref="A1"/>
  <sheetViews>
    <sheetView topLeftCell="A46" workbookViewId="0">
      <selection activeCell="D73" sqref="D73"/>
    </sheetView>
  </sheetViews>
  <sheetFormatPr defaultRowHeight="14.4" x14ac:dyDescent="0.3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Timoshenko</vt:lpstr>
      <vt:lpstr>Roarke-Pilkey</vt:lpstr>
      <vt:lpstr>Moody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Doug J</dc:creator>
  <cp:lastModifiedBy>Doug J</cp:lastModifiedBy>
  <dcterms:created xsi:type="dcterms:W3CDTF">2020-08-01T23:40:10Z</dcterms:created>
  <dcterms:modified xsi:type="dcterms:W3CDTF">2020-08-07T11:40:15Z</dcterms:modified>
</cp:coreProperties>
</file>